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przedmiar" sheetId="1" r:id="rId1"/>
  </sheets>
  <definedNames>
    <definedName name="_xlfn.BAHTTEXT" hidden="1">#NAME?</definedName>
    <definedName name="_xlnm.Print_Area" localSheetId="0">'przedmiar'!$A$1:$F$113</definedName>
    <definedName name="_xlnm.Print_Titles" localSheetId="0">'przedmiar'!$3:$5</definedName>
  </definedNames>
  <calcPr fullCalcOnLoad="1"/>
</workbook>
</file>

<file path=xl/sharedStrings.xml><?xml version="1.0" encoding="utf-8"?>
<sst xmlns="http://schemas.openxmlformats.org/spreadsheetml/2006/main" count="290" uniqueCount="177">
  <si>
    <t>02.00.00.00
45112000-5</t>
  </si>
  <si>
    <t>KNNR 1          0202/04</t>
  </si>
  <si>
    <t>03.00.00.00
45231000-5</t>
  </si>
  <si>
    <t>04.00.00.00
45233000-9</t>
  </si>
  <si>
    <t>05.00.00.00
45233000-9</t>
  </si>
  <si>
    <t>KNNR 6                0308/03 /07</t>
  </si>
  <si>
    <t>KNNR 6     1005/06</t>
  </si>
  <si>
    <t>KNNR 6        1005/07</t>
  </si>
  <si>
    <t>Umocnienie skarp, rowów i ścieków</t>
  </si>
  <si>
    <t xml:space="preserve"> </t>
  </si>
  <si>
    <t xml:space="preserve">Wyszczególnienie robót wraz z  obmiarem i lokalizacją </t>
  </si>
  <si>
    <t>Nr SST      Podstawa wyceny</t>
  </si>
  <si>
    <t>Jednostka</t>
  </si>
  <si>
    <t>Nazwa</t>
  </si>
  <si>
    <t>Ilość</t>
  </si>
  <si>
    <t>01.00.00.00
45111000-8</t>
  </si>
  <si>
    <t xml:space="preserve">km         </t>
  </si>
  <si>
    <t>KNNR 1              0111/02</t>
  </si>
  <si>
    <t>TABELA PRZEDMIARU ROBÓT</t>
  </si>
  <si>
    <t>Nawierzchnie z betonu asfaltowego</t>
  </si>
  <si>
    <t>km</t>
  </si>
  <si>
    <t>Razem</t>
  </si>
  <si>
    <t>m</t>
  </si>
  <si>
    <t>L.p.</t>
  </si>
  <si>
    <t xml:space="preserve">Odtworzenie trasy i punktów wysokościowych </t>
  </si>
  <si>
    <t>Wykonanie wykopów w gruntach I-V kat.</t>
  </si>
  <si>
    <t>Wykonanie nasypów</t>
  </si>
  <si>
    <t>szt.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</si>
  <si>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</si>
  <si>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2</t>
    </r>
  </si>
  <si>
    <r>
      <t>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</si>
  <si>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</si>
  <si>
    <t/>
  </si>
  <si>
    <t>KNR 201 0205/01</t>
  </si>
  <si>
    <t>KNR 231 0114/05/06</t>
  </si>
  <si>
    <t>Podbudowy z kruszywa łamanego stabilizowanego mechanicznie</t>
  </si>
  <si>
    <t xml:space="preserve">KNR 218 0613/05 </t>
  </si>
  <si>
    <t>IV. PODBUDOWY</t>
  </si>
  <si>
    <t>V. NAWIERZCHNIE</t>
  </si>
  <si>
    <t>I. ROBOTY PRZYGOTOWAWCZE</t>
  </si>
  <si>
    <t>SST  CPV</t>
  </si>
  <si>
    <t>06.00.00.00
45233000-9</t>
  </si>
  <si>
    <t>Odtworzenie trasy i punktów wysokościowych w terenie podgórskim</t>
  </si>
  <si>
    <t>Mechaniczne usunięcie warstwy ziemi urodzajnej (humusu) o gr. w-wy  10 cm</t>
  </si>
  <si>
    <t>Wykonanie wykopów mechanicznie z transportem urobku na odkład w gr. kat. I-V (miejsce odkładu  gruntu zapewnia Wykonawca)</t>
  </si>
  <si>
    <t>II. ROBOTY ZIEMNE</t>
  </si>
  <si>
    <t>III. ODWODNIENIE KORPUSU DROGOWEGO</t>
  </si>
  <si>
    <t>SST   CPV</t>
  </si>
  <si>
    <t xml:space="preserve">Zdjęcie warstwy humusu  </t>
  </si>
  <si>
    <t>KNR 201 0507/01/02</t>
  </si>
  <si>
    <t>Kanalizacja deszczowa</t>
  </si>
  <si>
    <t>KNR 231 0114/01</t>
  </si>
  <si>
    <t>KNNR 1          0235/02</t>
  </si>
  <si>
    <t xml:space="preserve"> Mechaniczne formowanie i zagęszczenie nasypu  z gruntu uzyskanego z wykopu                                             </t>
  </si>
  <si>
    <t>KNNR 11
0505/06</t>
  </si>
  <si>
    <t>KNR 218      412/3</t>
  </si>
  <si>
    <t xml:space="preserve">Wykonanie studzienek ściekowych fi 500mm z osadnikiem </t>
  </si>
  <si>
    <t>KNR 218 0625/01</t>
  </si>
  <si>
    <t>Wykonanie przykanalików z rur HDPE, dwuściennych o średnicy 20 cm</t>
  </si>
  <si>
    <t>08.00.00.00
45233000-9</t>
  </si>
  <si>
    <t>02.03.01</t>
  </si>
  <si>
    <t>07.00.00.00
45233000-9</t>
  </si>
  <si>
    <t xml:space="preserve">Humusowanie z obsianiem skarp przy gr. humusu 5 cm ( z wykorzystaniem zdjętego humusu) </t>
  </si>
  <si>
    <t>KNNR 6
0802/07</t>
  </si>
  <si>
    <t>VI. ELEMENTY ULIC</t>
  </si>
  <si>
    <t>VII. ROBOTY WYKOŃCZENIOWE</t>
  </si>
  <si>
    <t>szt</t>
  </si>
  <si>
    <t xml:space="preserve">Warstwa ścieralna AC11S,  gr. warstwy po zagęszczeniu 4 cm </t>
  </si>
  <si>
    <t>KNNR 1 0514/01</t>
  </si>
  <si>
    <t>01.02.04</t>
  </si>
  <si>
    <t>KNR 231 0803/03/04</t>
  </si>
  <si>
    <t xml:space="preserve">01.02.02 </t>
  </si>
  <si>
    <t>01.02.02</t>
  </si>
  <si>
    <t>01.01.01</t>
  </si>
  <si>
    <t>Rozebranie  elementów betonowych (kostka, płyty betonowe, nawierzchnia betonowa) na średnia grubość 10cm</t>
  </si>
  <si>
    <t>02.01.01</t>
  </si>
  <si>
    <t xml:space="preserve">02.01.01
</t>
  </si>
  <si>
    <t>03.02.01</t>
  </si>
  <si>
    <t>Wykonanie studni rewizyjnej z kręgów żelbetowych o średnicy 1m</t>
  </si>
  <si>
    <t xml:space="preserve">Wykonanie przykanalików z rur HDPE, dwuściennych o średnicy 20 cm wraz z wykonaniem rozbiórek, wykopów (przekopów), podsypki wraz z zasypką oraz zasypanie kanalizacji piaskiem wraz z zagęszczeniem. </t>
  </si>
  <si>
    <t xml:space="preserve">Wykonanie kanału z rur  HDPE o srednicy 40 cm </t>
  </si>
  <si>
    <t>Rozebranie nawierzchni z mieszanek mineralno bitumicznych, średnia gr. 5cm - frezowanie</t>
  </si>
  <si>
    <t>04.04.01</t>
  </si>
  <si>
    <t>04.04.02</t>
  </si>
  <si>
    <t xml:space="preserve">Warstwa wiążąca AC 16W , gr. warstwy po zagęszczeniu 4 cm </t>
  </si>
  <si>
    <t>Podbudowa zasadnicza z betonu asfaltowego</t>
  </si>
  <si>
    <t>04.07.01</t>
  </si>
  <si>
    <t>05.03.05</t>
  </si>
  <si>
    <t>Ułożenie geosiatki z włókna szklanego powleczonej polimeroasfaltem</t>
  </si>
  <si>
    <t>KNR - AT - 04 0104/03</t>
  </si>
  <si>
    <t>Geosiatka</t>
  </si>
  <si>
    <t xml:space="preserve">Ułożenie geosiatki przyklejonej emulsją modyfikowaną na połączeniu dobudowywanej konstrukcji nawierzchni z istniejącą-zakładka min.0,3m na każdą stronę </t>
  </si>
  <si>
    <t>Krawężniki betonowe</t>
  </si>
  <si>
    <t>Ustawienie krawężników betonowych o wymiarach 20x30cm na ławie
 betonowej ( beton B-15 (C12/15)) z oporem</t>
  </si>
  <si>
    <t xml:space="preserve">KNR - 231   0402-04 </t>
  </si>
  <si>
    <t>Chodniki z brukowej kostki betonowej</t>
  </si>
  <si>
    <t>KNNR 6 0502/02</t>
  </si>
  <si>
    <t>Obrzeża betonowe</t>
  </si>
  <si>
    <t>Ustawienie obrzeży betonowych o wymiarach 30x8cm wg. KSDUP i PM karta 1.18</t>
  </si>
  <si>
    <t>KNNR 6                404/05</t>
  </si>
  <si>
    <t>08.01.01</t>
  </si>
  <si>
    <t>Wykonanie nawierzchni chodników z kostki brukowej betonowej kolorowej gr. 8 cm na podsypce cementowo-piaskowej gr 3 cm po zagęszczeniu. Umocnienie wylotów przepustów.</t>
  </si>
  <si>
    <t>08.03.01</t>
  </si>
  <si>
    <t>08.02.02</t>
  </si>
  <si>
    <t>Umocnienie skarp rowów i nasypów prefabrykowanymi ażurowymi, układanymi na warstwie cementowo piaskowej gr 5cm</t>
  </si>
  <si>
    <t>06.01.01</t>
  </si>
  <si>
    <r>
      <t>06.01.01</t>
    </r>
    <r>
      <rPr>
        <sz val="10"/>
        <rFont val="Times New Roman"/>
        <family val="1"/>
      </rPr>
      <t xml:space="preserve">         </t>
    </r>
  </si>
  <si>
    <t xml:space="preserve">06.01.01 </t>
  </si>
  <si>
    <t>VIII.  ELEMENTY BEZPIECZEŃSTWA RUCHU</t>
  </si>
  <si>
    <t>Oznakowanie poziome</t>
  </si>
  <si>
    <t>07.01.01</t>
  </si>
  <si>
    <t>KNR - AT - 04 0204/01</t>
  </si>
  <si>
    <t>m2</t>
  </si>
  <si>
    <t>Oznakowanie pionowe</t>
  </si>
  <si>
    <t>07.02.01</t>
  </si>
  <si>
    <t>Ustawienie słupków z rur stalowych dla znaków drogowych</t>
  </si>
  <si>
    <t>KNNR 6              0702/01</t>
  </si>
  <si>
    <t xml:space="preserve">Ustawienie słupków z rur stalowych o średnicy 70 mm dla znaków drogowych                                                                                                 </t>
  </si>
  <si>
    <t xml:space="preserve">Przymocowanie tarcz znaków drogowych odblaskowych do słupków </t>
  </si>
  <si>
    <t>KNNR 6 0702/04/05/
06/07</t>
  </si>
  <si>
    <t>&lt; Tablice znaków D</t>
  </si>
  <si>
    <t>KNR 231 0701/05</t>
  </si>
  <si>
    <t>Oznakowanie poziome jezdni mat. cienkowarstwowymi  - linie na zjazdach bitumicznych publicznychm zatokach autobusowych i skrzyżowaniach</t>
  </si>
  <si>
    <t>budowa ogrodzenia</t>
  </si>
  <si>
    <t>wiata przystankowa</t>
  </si>
  <si>
    <t xml:space="preserve">Materiał z rozbiórki stanowi własność Wykonawcy. </t>
  </si>
  <si>
    <t>droga powiatowa</t>
  </si>
  <si>
    <t>droga wojewódzka</t>
  </si>
  <si>
    <t>01.02.03</t>
  </si>
  <si>
    <t>jezdnia drogi wojewódzkiej na poszerzenie pod wzmocnienie siatką</t>
  </si>
  <si>
    <t>04.05.01</t>
  </si>
  <si>
    <t>Podbudowa z kruszywa naturalnego</t>
  </si>
  <si>
    <t>KNNR 6 0111-03</t>
  </si>
  <si>
    <t xml:space="preserve">Warstwa ulepszonego podłoza z gruntu stabilizowanego spoiwem hydraulicznym  </t>
  </si>
  <si>
    <t>Wykonanie podbudowy z kruszywa naturalnego, w-wa dolna,  gr. w-wy 28 cm</t>
  </si>
  <si>
    <t xml:space="preserve">poszerzenie drogi </t>
  </si>
  <si>
    <t>Wykonanie podbudowy z kruszywa naturalnego, w-wa dolna,  gr. w-wy 20 cm</t>
  </si>
  <si>
    <t xml:space="preserve">Wykonanie warstwy podbudowy z kruszywa łamanego 0/31,5 mm stabilizowanego mechanicznie  o grubości warstwy po zagęszczeniu 22 cm  </t>
  </si>
  <si>
    <t xml:space="preserve">poszerzenie drogi  </t>
  </si>
  <si>
    <t>Wykonanie podbudowy zasadniczej z betonu asfaltowego AC 16P  gr. w-wy 10 cm</t>
  </si>
  <si>
    <t>poszerzenie drogi</t>
  </si>
  <si>
    <r>
      <t xml:space="preserve">Oczyszczenie nawierzchni pod warstwę wiążącą - </t>
    </r>
    <r>
      <rPr>
        <b/>
        <sz val="10"/>
        <rFont val="Times New Roman"/>
        <family val="1"/>
      </rPr>
      <t>koszt wliczony do poz 17</t>
    </r>
  </si>
  <si>
    <r>
      <t xml:space="preserve">Skropienie powierzchni emulsją asfaltową, szybkorozpadową  - pod w-wę wiążącą </t>
    </r>
    <r>
      <rPr>
        <b/>
        <sz val="10"/>
        <rFont val="Times New Roman"/>
        <family val="1"/>
      </rPr>
      <t>koszt wliczony do poz 17</t>
    </r>
  </si>
  <si>
    <t xml:space="preserve">Warstwa wiążąca AC 16W , gr. warstwy po zagęszczeniu 6 cm </t>
  </si>
  <si>
    <t>poszerzenie jezdnie</t>
  </si>
  <si>
    <r>
      <t xml:space="preserve">Oczyszczenie nawierzchni pod warstwę wiążącą - </t>
    </r>
    <r>
      <rPr>
        <b/>
        <sz val="10"/>
        <rFont val="Times New Roman"/>
        <family val="1"/>
      </rPr>
      <t>koszt wliczony do poz 18</t>
    </r>
  </si>
  <si>
    <r>
      <t xml:space="preserve">Skropienie powierzchni emulsją asfaltową, szybkorozpadową  - pod w-wę wiążącą </t>
    </r>
    <r>
      <rPr>
        <b/>
        <sz val="10"/>
        <rFont val="Times New Roman"/>
        <family val="1"/>
      </rPr>
      <t>koszt wliczony do poz 18</t>
    </r>
  </si>
  <si>
    <r>
      <t xml:space="preserve">Oczyszczenie nawierzchni pod warstwę ścieralną - </t>
    </r>
    <r>
      <rPr>
        <b/>
        <sz val="10"/>
        <rFont val="Times New Roman"/>
        <family val="1"/>
      </rPr>
      <t>koszt wliczomy do poz 19</t>
    </r>
  </si>
  <si>
    <r>
      <t xml:space="preserve">Skropienie powierzchni emulsją asfaltową, szybkorozpadową  - pod w-wę ścieralną </t>
    </r>
    <r>
      <rPr>
        <b/>
        <sz val="10"/>
        <rFont val="Times New Roman"/>
        <family val="1"/>
      </rPr>
      <t>koszt wliczomy do poz 19</t>
    </r>
  </si>
  <si>
    <t>poszerzenie jezdni</t>
  </si>
  <si>
    <t>05.03.26</t>
  </si>
  <si>
    <t>Ustawienie ogrodzeń ochronnych U11</t>
  </si>
  <si>
    <t>Umocnienie skarp rowów i nasypów płytami ażurowymi 60x40cm układanymi na warstwie podsypki cementowo piaskowej gr 5cm  wraz z obcianiem humusem zmieszanym z trawą szczelin ażuru- 67+33</t>
  </si>
  <si>
    <t xml:space="preserve">&lt;P -10&gt;   </t>
  </si>
  <si>
    <t>07.06.02</t>
  </si>
  <si>
    <t>Wykonanie kanału z rur HDPE o średnicy 40 cm wraz z wykonaniem rozbiórek, wykopów (przekopów), podsypki wraz z zasypką oraz zasypanie kanalizacji piaskiemwraz z zagęszczeniem.  36m+254m</t>
  </si>
  <si>
    <t>Wykonanie warstwa ulepszonego podłoza z gruntu stabilizowanego spoiwem hydraulicznym -o Rm=1,5MPa  warstwa gr. 20 pod poszerzenie drogi, chodnik i zjazdy</t>
  </si>
  <si>
    <t>poszerzenie</t>
  </si>
  <si>
    <t xml:space="preserve">Wykonanie warstwy podbudowy z kruszywa łamanego 0/31,5 mm stabilizowanego mechanicznie  o grubości warstwy po zagęszczeniu 10 cm  </t>
  </si>
  <si>
    <t>Przebudowa drogi wojeówdzkiej nr 986 Tuszyma - Ropczyce - Wisniowa polegajaca na budowie chodnika dla pieszych w m. Łączki Kucharskie od km 27+275 do km 27+500</t>
  </si>
  <si>
    <t>rozebranie nawierzchni ze zjazdów celem dostosowania do nowej niwelety drogi 33</t>
  </si>
  <si>
    <t>zjazdy 25+29+31+34</t>
  </si>
  <si>
    <t>Wykonanie studni rewizyjnych z kręgów żelbetowych - wraz z wszystkimi robotami towarzyszącymi,  Wykonanie studni od S9 do S11</t>
  </si>
  <si>
    <t>(wraz z wykonaniem rozbiórek, wykopów, podsypką i zasypką) wg KPED karta 02.13. od K5- K6</t>
  </si>
  <si>
    <t>chodnik i zjazdy  74+28+34+66+20+141+20+49+24+75</t>
  </si>
  <si>
    <t>zjazdy bitumiczne i zjazdy z kostki - 28+34+20+20+24</t>
  </si>
  <si>
    <t>zjazdy i chodnik 74+28+34+66+20+141+20+49+24+75</t>
  </si>
  <si>
    <t>zjazdy bitumiczne - 29+35+20+20+24</t>
  </si>
  <si>
    <t>zjazdy  bitumiczne 29+35+20+20+24</t>
  </si>
  <si>
    <t xml:space="preserve">Krawężniki betonowe  o wymiarach 20x30cm, ułożone na ławie betonowej (beton B15 (C13/15)) z oporem V=0,08m3/m - 38+55+73+27+41+60
</t>
  </si>
  <si>
    <t>chodniki 74+66+140+48+76</t>
  </si>
  <si>
    <t>zjazdy z kostki  34</t>
  </si>
  <si>
    <t>Ustawienie obrzeży betonowych o wymiarach 30x8cm na ławie betonowej z betonu B15 (C13/15) - zchodnik +umocnienie skarpy 1:1 - 40+4+35+72+25+39</t>
  </si>
  <si>
    <t>&lt; Tablice znaków A</t>
  </si>
  <si>
    <t>&lt;P-14&gt;</t>
  </si>
  <si>
    <t>;07.01.01</t>
  </si>
  <si>
    <t xml:space="preserve">        37+34+70+25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</si>
</sst>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[$-415]d\ mmmm\ yyyy"/>
    <numFmt numFmtId="169" formatCode="#,##0.000"/>
    <numFmt numFmtId="170" formatCode="##\.##\.##\.00\."/>
    <numFmt numFmtId="171" formatCode="0#\.##\.##\.##\."/>
    <numFmt numFmtId="172" formatCode="dd\.mm\.yyyy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\ "/>
    <numFmt numFmtId="179" formatCode="\ 0"/>
    <numFmt numFmtId="180" formatCode="#,##0.0\ &quot;zł&quot;"/>
    <numFmt numFmtId="181" formatCode="#,##0.00\ &quot;zł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>
      <alignment horizontal="left"/>
      <protection/>
    </xf>
    <xf numFmtId="170" fontId="3" fillId="0" borderId="11" xfId="54" applyNumberFormat="1" applyFont="1" applyFill="1" applyBorder="1" applyAlignment="1" applyProtection="1" quotePrefix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54" applyFont="1" applyFill="1" applyBorder="1" applyAlignment="1" applyProtection="1">
      <alignment horizontal="center" vertical="top" wrapText="1"/>
      <protection/>
    </xf>
    <xf numFmtId="0" fontId="4" fillId="0" borderId="0" xfId="54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2" fontId="3" fillId="0" borderId="11" xfId="54" applyNumberFormat="1" applyFont="1" applyFill="1" applyBorder="1" applyAlignment="1">
      <alignment horizontal="center" vertical="top"/>
      <protection/>
    </xf>
    <xf numFmtId="0" fontId="4" fillId="0" borderId="0" xfId="53" applyFont="1" applyFill="1" applyBorder="1">
      <alignment/>
      <protection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top" wrapText="1"/>
    </xf>
    <xf numFmtId="171" fontId="10" fillId="0" borderId="12" xfId="53" applyNumberFormat="1" applyFont="1" applyFill="1" applyBorder="1" applyAlignment="1">
      <alignment horizontal="center" vertical="top" wrapText="1"/>
      <protection/>
    </xf>
    <xf numFmtId="170" fontId="10" fillId="0" borderId="12" xfId="54" applyNumberFormat="1" applyFont="1" applyFill="1" applyBorder="1" applyAlignment="1" applyProtection="1" quotePrefix="1">
      <alignment horizontal="center" vertical="top" wrapText="1"/>
      <protection/>
    </xf>
    <xf numFmtId="0" fontId="4" fillId="0" borderId="0" xfId="54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13" xfId="54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1" borderId="10" xfId="0" applyFont="1" applyFill="1" applyBorder="1" applyAlignment="1">
      <alignment horizontal="center" vertical="center" wrapText="1"/>
    </xf>
    <xf numFmtId="1" fontId="3" fillId="1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1" borderId="1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top" wrapText="1"/>
    </xf>
    <xf numFmtId="0" fontId="3" fillId="1" borderId="17" xfId="0" applyFont="1" applyFill="1" applyBorder="1" applyAlignment="1">
      <alignment horizontal="center" vertical="center" wrapText="1"/>
    </xf>
    <xf numFmtId="1" fontId="3" fillId="1" borderId="17" xfId="0" applyNumberFormat="1" applyFont="1" applyFill="1" applyBorder="1" applyAlignment="1">
      <alignment horizontal="center" vertical="center" wrapText="1"/>
    </xf>
    <xf numFmtId="0" fontId="3" fillId="0" borderId="19" xfId="54" applyFont="1" applyFill="1" applyBorder="1" applyAlignment="1" applyProtection="1">
      <alignment horizontal="left" vertical="top" wrapText="1"/>
      <protection/>
    </xf>
    <xf numFmtId="1" fontId="4" fillId="0" borderId="0" xfId="54" applyNumberFormat="1" applyFont="1" applyFill="1" applyBorder="1" applyAlignment="1">
      <alignment horizontal="left"/>
      <protection/>
    </xf>
    <xf numFmtId="0" fontId="11" fillId="1" borderId="1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0" fontId="4" fillId="0" borderId="12" xfId="54" applyNumberFormat="1" applyFont="1" applyFill="1" applyBorder="1" applyAlignment="1" applyProtection="1" quotePrefix="1">
      <alignment horizontal="center" vertical="top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vertical="top" wrapText="1"/>
    </xf>
    <xf numFmtId="170" fontId="3" fillId="0" borderId="11" xfId="54" applyNumberFormat="1" applyFont="1" applyFill="1" applyBorder="1" applyAlignment="1" applyProtection="1" quotePrefix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" fontId="4" fillId="0" borderId="21" xfId="54" applyNumberFormat="1" applyFont="1" applyFill="1" applyBorder="1" applyAlignment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center" wrapText="1"/>
    </xf>
    <xf numFmtId="170" fontId="3" fillId="0" borderId="14" xfId="54" applyNumberFormat="1" applyFont="1" applyFill="1" applyBorder="1" applyAlignment="1" applyProtection="1" quotePrefix="1">
      <alignment horizontal="center" vertical="top" wrapText="1"/>
      <protection/>
    </xf>
    <xf numFmtId="0" fontId="4" fillId="0" borderId="0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 vertical="center" wrapText="1"/>
    </xf>
    <xf numFmtId="17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top" wrapText="1"/>
    </xf>
    <xf numFmtId="0" fontId="3" fillId="1" borderId="10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54" applyNumberFormat="1" applyFont="1" applyFill="1" applyBorder="1" applyAlignment="1" applyProtection="1">
      <alignment horizontal="center" vertical="top"/>
      <protection/>
    </xf>
    <xf numFmtId="1" fontId="3" fillId="0" borderId="12" xfId="54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top" wrapText="1"/>
    </xf>
    <xf numFmtId="166" fontId="4" fillId="0" borderId="14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3" fillId="0" borderId="16" xfId="54" applyFont="1" applyFill="1" applyBorder="1" applyAlignment="1" applyProtection="1">
      <alignment horizontal="center" vertical="top" wrapText="1"/>
      <protection/>
    </xf>
    <xf numFmtId="1" fontId="4" fillId="0" borderId="12" xfId="54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top" wrapText="1"/>
    </xf>
    <xf numFmtId="170" fontId="3" fillId="0" borderId="11" xfId="54" applyNumberFormat="1" applyFont="1" applyFill="1" applyBorder="1" applyAlignment="1" applyProtection="1">
      <alignment horizontal="center" vertical="top" wrapText="1"/>
      <protection/>
    </xf>
    <xf numFmtId="0" fontId="3" fillId="0" borderId="19" xfId="54" applyNumberFormat="1" applyFont="1" applyFill="1" applyBorder="1" applyAlignment="1">
      <alignment horizontal="center" vertical="top"/>
      <protection/>
    </xf>
    <xf numFmtId="0" fontId="3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3" fillId="0" borderId="11" xfId="54" applyNumberFormat="1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 wrapText="1"/>
      <protection locked="0"/>
    </xf>
    <xf numFmtId="17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9" xfId="54" applyFont="1" applyFill="1" applyBorder="1" applyAlignment="1" applyProtection="1">
      <alignment horizontal="left" vertical="center" wrapText="1"/>
      <protection/>
    </xf>
    <xf numFmtId="0" fontId="3" fillId="0" borderId="19" xfId="54" applyNumberFormat="1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 wrapText="1"/>
      <protection locked="0"/>
    </xf>
    <xf numFmtId="170" fontId="10" fillId="0" borderId="12" xfId="54" applyNumberFormat="1" applyFont="1" applyFill="1" applyBorder="1" applyAlignment="1" applyProtection="1" quotePrefix="1">
      <alignment horizontal="center" vertical="center" wrapText="1"/>
      <protection/>
    </xf>
    <xf numFmtId="1" fontId="3" fillId="0" borderId="12" xfId="54" applyNumberFormat="1" applyFont="1" applyFill="1" applyBorder="1" applyAlignment="1" applyProtection="1">
      <alignment horizontal="center" vertical="center"/>
      <protection locked="0"/>
    </xf>
    <xf numFmtId="0" fontId="4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17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0" fontId="3" fillId="0" borderId="11" xfId="53" applyFont="1" applyFill="1" applyBorder="1" applyAlignment="1">
      <alignment horizontal="center" vertical="top" wrapText="1"/>
      <protection/>
    </xf>
    <xf numFmtId="171" fontId="3" fillId="0" borderId="11" xfId="53" applyNumberFormat="1" applyFont="1" applyFill="1" applyBorder="1" applyAlignment="1" quotePrefix="1">
      <alignment horizontal="center"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top" wrapText="1"/>
      <protection/>
    </xf>
    <xf numFmtId="0" fontId="4" fillId="0" borderId="17" xfId="52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24" xfId="52" applyFont="1" applyFill="1" applyBorder="1" applyAlignment="1">
      <alignment horizontal="center" vertical="top" wrapText="1"/>
      <protection/>
    </xf>
    <xf numFmtId="0" fontId="4" fillId="0" borderId="17" xfId="52" applyFont="1" applyFill="1" applyBorder="1" applyAlignment="1">
      <alignment horizontal="center" vertical="top" wrapText="1"/>
      <protection/>
    </xf>
    <xf numFmtId="1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 applyProtection="1" quotePrefix="1">
      <alignment horizontal="left" vertical="center" wrapText="1"/>
      <protection/>
    </xf>
    <xf numFmtId="0" fontId="4" fillId="0" borderId="19" xfId="54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1" xfId="54" applyNumberFormat="1" applyFont="1" applyFill="1" applyBorder="1" applyAlignment="1">
      <alignment horizontal="center" vertical="top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top" wrapText="1"/>
    </xf>
    <xf numFmtId="167" fontId="4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70" fontId="10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top"/>
      <protection/>
    </xf>
    <xf numFmtId="167" fontId="10" fillId="0" borderId="12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0" fontId="4" fillId="0" borderId="24" xfId="54" applyFont="1" applyFill="1" applyBorder="1" applyAlignment="1" applyProtection="1">
      <alignment horizontal="center" vertical="top" wrapText="1"/>
      <protection locked="0"/>
    </xf>
    <xf numFmtId="170" fontId="4" fillId="0" borderId="23" xfId="54" applyNumberFormat="1" applyFont="1" applyFill="1" applyBorder="1" applyAlignment="1" applyProtection="1" quotePrefix="1">
      <alignment horizontal="center" vertical="top" wrapText="1"/>
      <protection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3" xfId="54" applyNumberFormat="1" applyFont="1" applyFill="1" applyBorder="1" applyAlignment="1" applyProtection="1">
      <alignment horizontal="center"/>
      <protection locked="0"/>
    </xf>
    <xf numFmtId="0" fontId="4" fillId="0" borderId="26" xfId="54" applyNumberFormat="1" applyFont="1" applyFill="1" applyBorder="1" applyAlignment="1" applyProtection="1">
      <alignment horizontal="center"/>
      <protection locked="0"/>
    </xf>
    <xf numFmtId="170" fontId="4" fillId="0" borderId="17" xfId="54" applyNumberFormat="1" applyFont="1" applyFill="1" applyBorder="1" applyAlignment="1" applyProtection="1" quotePrefix="1">
      <alignment horizontal="center"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170" fontId="10" fillId="0" borderId="17" xfId="54" applyNumberFormat="1" applyFont="1" applyFill="1" applyBorder="1" applyAlignment="1" applyProtection="1" quotePrefix="1">
      <alignment horizontal="center" vertical="top" wrapText="1"/>
      <protection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4" fontId="3" fillId="0" borderId="11" xfId="54" applyNumberFormat="1" applyFont="1" applyFill="1" applyBorder="1" applyAlignment="1">
      <alignment horizontal="center" vertical="center"/>
      <protection/>
    </xf>
    <xf numFmtId="167" fontId="4" fillId="0" borderId="23" xfId="0" applyNumberFormat="1" applyFont="1" applyFill="1" applyBorder="1" applyAlignment="1">
      <alignment horizontal="center" vertical="center" wrapText="1"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vertical="center" wrapText="1"/>
    </xf>
    <xf numFmtId="1" fontId="3" fillId="0" borderId="17" xfId="54" applyNumberFormat="1" applyFont="1" applyFill="1" applyBorder="1" applyAlignment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70" fontId="3" fillId="0" borderId="11" xfId="55" applyNumberFormat="1" applyFont="1" applyFill="1" applyBorder="1" applyAlignment="1" applyProtection="1" quotePrefix="1">
      <alignment horizontal="center" vertical="top" wrapText="1"/>
      <protection/>
    </xf>
    <xf numFmtId="0" fontId="3" fillId="0" borderId="11" xfId="55" applyFont="1" applyFill="1" applyBorder="1" applyAlignment="1" applyProtection="1">
      <alignment horizontal="center" vertical="top" wrapText="1"/>
      <protection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 wrapText="1"/>
    </xf>
    <xf numFmtId="0" fontId="3" fillId="0" borderId="11" xfId="54" applyFont="1" applyFill="1" applyBorder="1" applyAlignment="1" applyProtection="1">
      <alignment horizontal="left" vertical="top" wrapText="1"/>
      <protection/>
    </xf>
    <xf numFmtId="170" fontId="3" fillId="0" borderId="10" xfId="54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54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2" xfId="54" applyFont="1" applyFill="1" applyBorder="1" applyAlignment="1" applyProtection="1">
      <alignment horizontal="center" vertical="top" wrapText="1"/>
      <protection/>
    </xf>
    <xf numFmtId="167" fontId="4" fillId="0" borderId="12" xfId="54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24" xfId="55" applyFont="1" applyFill="1" applyBorder="1" applyAlignment="1" applyProtection="1">
      <alignment horizontal="center" vertical="top" wrapText="1"/>
      <protection/>
    </xf>
    <xf numFmtId="170" fontId="10" fillId="0" borderId="17" xfId="55" applyNumberFormat="1" applyFont="1" applyFill="1" applyBorder="1" applyAlignment="1" applyProtection="1">
      <alignment horizontal="center" vertical="top" wrapText="1"/>
      <protection/>
    </xf>
    <xf numFmtId="0" fontId="4" fillId="0" borderId="23" xfId="55" applyFont="1" applyFill="1" applyBorder="1" applyAlignment="1" applyProtection="1">
      <alignment horizontal="left" wrapText="1"/>
      <protection/>
    </xf>
    <xf numFmtId="0" fontId="4" fillId="0" borderId="17" xfId="55" applyFont="1" applyFill="1" applyBorder="1" applyAlignment="1" applyProtection="1">
      <alignment horizontal="center" wrapText="1"/>
      <protection/>
    </xf>
    <xf numFmtId="2" fontId="4" fillId="0" borderId="23" xfId="0" applyNumberFormat="1" applyFont="1" applyFill="1" applyBorder="1" applyAlignment="1">
      <alignment horizontal="center" wrapText="1"/>
    </xf>
    <xf numFmtId="0" fontId="4" fillId="0" borderId="12" xfId="55" applyFont="1" applyFill="1" applyBorder="1" applyAlignment="1" applyProtection="1">
      <alignment horizontal="center" wrapText="1"/>
      <protection/>
    </xf>
    <xf numFmtId="0" fontId="3" fillId="0" borderId="17" xfId="55" applyFont="1" applyFill="1" applyBorder="1" applyAlignment="1" applyProtection="1">
      <alignment horizontal="center" vertical="top" wrapText="1"/>
      <protection/>
    </xf>
    <xf numFmtId="2" fontId="4" fillId="0" borderId="17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wrapText="1"/>
    </xf>
    <xf numFmtId="0" fontId="3" fillId="0" borderId="11" xfId="55" applyFont="1" applyFill="1" applyBorder="1" applyAlignment="1" applyProtection="1">
      <alignment horizontal="left" vertical="top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top"/>
      <protection/>
    </xf>
    <xf numFmtId="0" fontId="4" fillId="0" borderId="17" xfId="55" applyFont="1" applyFill="1" applyBorder="1" applyAlignment="1" applyProtection="1">
      <alignment horizontal="center" vertical="top" wrapText="1"/>
      <protection/>
    </xf>
    <xf numFmtId="170" fontId="10" fillId="0" borderId="17" xfId="55" applyNumberFormat="1" applyFont="1" applyFill="1" applyBorder="1" applyAlignment="1" applyProtection="1" quotePrefix="1">
      <alignment horizontal="center" vertical="top" wrapText="1"/>
      <protection/>
    </xf>
    <xf numFmtId="3" fontId="4" fillId="0" borderId="0" xfId="55" applyNumberFormat="1" applyFont="1" applyFill="1" applyBorder="1" applyAlignment="1">
      <alignment horizontal="center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54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top" wrapText="1"/>
    </xf>
    <xf numFmtId="2" fontId="3" fillId="0" borderId="11" xfId="53" applyNumberFormat="1" applyFont="1" applyFill="1" applyBorder="1" applyAlignment="1">
      <alignment horizontal="center" vertical="top"/>
      <protection/>
    </xf>
    <xf numFmtId="2" fontId="10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54" applyNumberFormat="1" applyFont="1" applyFill="1" applyBorder="1" applyAlignment="1" applyProtection="1">
      <alignment horizontal="center" vertical="center"/>
      <protection/>
    </xf>
    <xf numFmtId="2" fontId="3" fillId="0" borderId="11" xfId="54" applyNumberFormat="1" applyFont="1" applyFill="1" applyBorder="1" applyAlignment="1" applyProtection="1">
      <alignment horizontal="center" vertical="top"/>
      <protection/>
    </xf>
    <xf numFmtId="4" fontId="3" fillId="0" borderId="22" xfId="54" applyNumberFormat="1" applyFont="1" applyFill="1" applyBorder="1" applyAlignment="1">
      <alignment horizontal="center" vertical="center"/>
      <protection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4" fontId="3" fillId="0" borderId="15" xfId="55" applyNumberFormat="1" applyFont="1" applyFill="1" applyBorder="1" applyAlignment="1">
      <alignment horizontal="center" vertical="top"/>
      <protection/>
    </xf>
    <xf numFmtId="2" fontId="4" fillId="0" borderId="17" xfId="55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4" fillId="0" borderId="12" xfId="54" applyNumberFormat="1" applyFont="1" applyFill="1" applyBorder="1" applyAlignment="1">
      <alignment horizontal="center"/>
      <protection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21" xfId="54" applyNumberFormat="1" applyFont="1" applyFill="1" applyBorder="1" applyAlignment="1">
      <alignment horizontal="center" vertical="center"/>
      <protection/>
    </xf>
    <xf numFmtId="2" fontId="3" fillId="1" borderId="10" xfId="0" applyNumberFormat="1" applyFont="1" applyFill="1" applyBorder="1" applyAlignment="1">
      <alignment horizontal="center" vertical="center" wrapText="1"/>
    </xf>
    <xf numFmtId="2" fontId="3" fillId="0" borderId="17" xfId="54" applyNumberFormat="1" applyFont="1" applyFill="1" applyBorder="1" applyAlignment="1">
      <alignment horizontal="center" vertical="top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2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54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Tabela zbiorcza cz.1 (0030-0035)" xfId="53"/>
    <cellStyle name="Normalny_Wzór tabeli" xfId="54"/>
    <cellStyle name="Normalny_Wzór tabeli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showGridLines="0" tabSelected="1" view="pageBreakPreview" zoomScaleSheetLayoutView="100" zoomScalePageLayoutView="40" workbookViewId="0" topLeftCell="A100">
      <selection activeCell="M98" sqref="M98"/>
    </sheetView>
  </sheetViews>
  <sheetFormatPr defaultColWidth="9.140625" defaultRowHeight="12.75"/>
  <cols>
    <col min="1" max="1" width="4.8515625" style="31" customWidth="1"/>
    <col min="2" max="2" width="12.7109375" style="7" customWidth="1"/>
    <col min="3" max="3" width="62.8515625" style="32" customWidth="1"/>
    <col min="4" max="4" width="7.00390625" style="33" customWidth="1"/>
    <col min="5" max="5" width="9.140625" style="34" customWidth="1"/>
    <col min="6" max="6" width="9.8515625" style="45" customWidth="1"/>
    <col min="7" max="7" width="10.28125" style="1" customWidth="1"/>
    <col min="8" max="9" width="0" style="1" hidden="1" customWidth="1"/>
    <col min="10" max="10" width="10.28125" style="1" hidden="1" customWidth="1"/>
    <col min="11" max="16384" width="9.140625" style="1" customWidth="1"/>
  </cols>
  <sheetData>
    <row r="1" spans="1:6" s="2" customFormat="1" ht="30.75" customHeight="1">
      <c r="A1" s="254" t="s">
        <v>18</v>
      </c>
      <c r="B1" s="255"/>
      <c r="C1" s="255"/>
      <c r="D1" s="255"/>
      <c r="E1" s="255"/>
      <c r="F1" s="255"/>
    </row>
    <row r="2" spans="1:6" s="2" customFormat="1" ht="33" customHeight="1">
      <c r="A2" s="256" t="s">
        <v>159</v>
      </c>
      <c r="B2" s="257"/>
      <c r="C2" s="257"/>
      <c r="D2" s="257"/>
      <c r="E2" s="257"/>
      <c r="F2" s="257"/>
    </row>
    <row r="3" spans="1:6" s="4" customFormat="1" ht="17.25" customHeight="1">
      <c r="A3" s="260" t="s">
        <v>23</v>
      </c>
      <c r="B3" s="260" t="s">
        <v>11</v>
      </c>
      <c r="C3" s="260" t="s">
        <v>10</v>
      </c>
      <c r="D3" s="258" t="s">
        <v>12</v>
      </c>
      <c r="E3" s="259"/>
      <c r="F3" s="263" t="s">
        <v>21</v>
      </c>
    </row>
    <row r="4" spans="1:6" s="4" customFormat="1" ht="27.75" customHeight="1" thickBot="1">
      <c r="A4" s="262"/>
      <c r="B4" s="261"/>
      <c r="C4" s="262"/>
      <c r="D4" s="12" t="s">
        <v>13</v>
      </c>
      <c r="E4" s="13" t="s">
        <v>14</v>
      </c>
      <c r="F4" s="264"/>
    </row>
    <row r="5" spans="1:6" s="4" customFormat="1" ht="13.5" thickBot="1">
      <c r="A5" s="68">
        <v>1</v>
      </c>
      <c r="B5" s="47">
        <v>2</v>
      </c>
      <c r="C5" s="47">
        <v>3</v>
      </c>
      <c r="D5" s="68">
        <v>4</v>
      </c>
      <c r="E5" s="79">
        <v>5</v>
      </c>
      <c r="F5" s="79">
        <v>6</v>
      </c>
    </row>
    <row r="6" spans="1:6" s="11" customFormat="1" ht="25.5">
      <c r="A6" s="49" t="s">
        <v>40</v>
      </c>
      <c r="B6" s="49" t="s">
        <v>15</v>
      </c>
      <c r="C6" s="82" t="s">
        <v>39</v>
      </c>
      <c r="D6" s="49"/>
      <c r="E6" s="49"/>
      <c r="F6" s="57"/>
    </row>
    <row r="7" spans="1:6" s="4" customFormat="1" ht="15" customHeight="1">
      <c r="A7" s="8"/>
      <c r="B7" s="12" t="s">
        <v>73</v>
      </c>
      <c r="C7" s="51" t="s">
        <v>24</v>
      </c>
      <c r="D7" s="12"/>
      <c r="E7" s="12"/>
      <c r="F7" s="41"/>
    </row>
    <row r="8" spans="1:6" s="4" customFormat="1" ht="15" customHeight="1">
      <c r="A8" s="23">
        <v>1</v>
      </c>
      <c r="B8" s="8" t="s">
        <v>73</v>
      </c>
      <c r="C8" s="55" t="s">
        <v>42</v>
      </c>
      <c r="D8" s="8" t="s">
        <v>20</v>
      </c>
      <c r="E8" s="98"/>
      <c r="F8" s="83">
        <f>SUM(E9:E9)</f>
        <v>0.22499999999999998</v>
      </c>
    </row>
    <row r="9" spans="1:16" ht="24.75" customHeight="1">
      <c r="A9" s="24"/>
      <c r="B9" s="36" t="s">
        <v>17</v>
      </c>
      <c r="D9" s="9" t="s">
        <v>16</v>
      </c>
      <c r="E9" s="222">
        <f>0.5-0.275</f>
        <v>0.22499999999999998</v>
      </c>
      <c r="F9" s="188"/>
      <c r="I9" s="78"/>
      <c r="J9" s="78"/>
      <c r="K9" s="78"/>
      <c r="L9" s="78"/>
      <c r="M9" s="78"/>
      <c r="N9" s="78"/>
      <c r="O9" s="78"/>
      <c r="P9" s="78"/>
    </row>
    <row r="10" spans="1:6" s="4" customFormat="1" ht="15" customHeight="1">
      <c r="A10" s="20"/>
      <c r="B10" s="3" t="s">
        <v>72</v>
      </c>
      <c r="C10" s="28" t="s">
        <v>48</v>
      </c>
      <c r="D10" s="12"/>
      <c r="E10" s="14"/>
      <c r="F10" s="220"/>
    </row>
    <row r="11" spans="1:6" s="4" customFormat="1" ht="18.75" customHeight="1">
      <c r="A11" s="8">
        <v>2</v>
      </c>
      <c r="B11" s="15" t="s">
        <v>71</v>
      </c>
      <c r="C11" s="84" t="s">
        <v>43</v>
      </c>
      <c r="D11" s="8" t="s">
        <v>29</v>
      </c>
      <c r="E11" s="85"/>
      <c r="F11" s="221">
        <f>SUM(E12:E13)</f>
        <v>1327.8</v>
      </c>
    </row>
    <row r="12" spans="1:6" s="4" customFormat="1" ht="23.25" customHeight="1">
      <c r="A12" s="9"/>
      <c r="B12" s="37" t="s">
        <v>33</v>
      </c>
      <c r="C12" s="76" t="s">
        <v>127</v>
      </c>
      <c r="D12" s="95" t="s">
        <v>28</v>
      </c>
      <c r="E12" s="34">
        <v>1230</v>
      </c>
      <c r="F12" s="44"/>
    </row>
    <row r="13" spans="1:6" s="4" customFormat="1" ht="23.25" customHeight="1">
      <c r="A13" s="9"/>
      <c r="B13" s="37"/>
      <c r="C13" s="76" t="s">
        <v>126</v>
      </c>
      <c r="D13" s="95" t="s">
        <v>112</v>
      </c>
      <c r="E13" s="34">
        <v>97.8</v>
      </c>
      <c r="F13" s="44"/>
    </row>
    <row r="14" spans="1:6" ht="15.75">
      <c r="A14" s="184">
        <v>2.1</v>
      </c>
      <c r="B14" s="184"/>
      <c r="C14" s="185" t="s">
        <v>125</v>
      </c>
      <c r="D14" s="184" t="s">
        <v>31</v>
      </c>
      <c r="E14" s="186"/>
      <c r="F14" s="40">
        <f>F11*0.1</f>
        <v>132.78</v>
      </c>
    </row>
    <row r="15" spans="1:16" s="17" customFormat="1" ht="25.5">
      <c r="A15" s="124">
        <v>3</v>
      </c>
      <c r="B15" s="125" t="s">
        <v>128</v>
      </c>
      <c r="C15" s="126" t="s">
        <v>74</v>
      </c>
      <c r="D15" s="124" t="s">
        <v>29</v>
      </c>
      <c r="E15" s="156"/>
      <c r="F15" s="223">
        <f>SUM(E16:E16)</f>
        <v>33</v>
      </c>
      <c r="G15" s="4"/>
      <c r="I15" s="4"/>
      <c r="J15" s="4"/>
      <c r="K15" s="4"/>
      <c r="L15" s="4"/>
      <c r="M15" s="4"/>
      <c r="N15" s="4"/>
      <c r="O15" s="4"/>
      <c r="P15" s="4"/>
    </row>
    <row r="16" spans="1:16" s="4" customFormat="1" ht="25.5">
      <c r="A16" s="26"/>
      <c r="B16" s="155" t="s">
        <v>63</v>
      </c>
      <c r="C16" s="76" t="s">
        <v>160</v>
      </c>
      <c r="D16" s="95" t="s">
        <v>28</v>
      </c>
      <c r="E16" s="224">
        <f>33</f>
        <v>33</v>
      </c>
      <c r="F16" s="43"/>
      <c r="G16" s="1"/>
      <c r="H16" s="30"/>
      <c r="I16" s="1"/>
      <c r="J16" s="1"/>
      <c r="K16" s="1"/>
      <c r="L16" s="1"/>
      <c r="M16" s="1"/>
      <c r="N16" s="1"/>
      <c r="O16" s="1"/>
      <c r="P16" s="1"/>
    </row>
    <row r="17" spans="1:16" ht="26.25" customHeight="1">
      <c r="A17" s="184">
        <v>3.1</v>
      </c>
      <c r="B17" s="184"/>
      <c r="C17" s="185" t="s">
        <v>125</v>
      </c>
      <c r="D17" s="184" t="s">
        <v>31</v>
      </c>
      <c r="E17" s="186"/>
      <c r="F17" s="40">
        <f>F15*0.1</f>
        <v>3.3000000000000003</v>
      </c>
      <c r="G17" s="11"/>
      <c r="H17" s="17"/>
      <c r="I17" s="11"/>
      <c r="J17" s="11"/>
      <c r="K17" s="11"/>
      <c r="L17" s="11"/>
      <c r="M17" s="11"/>
      <c r="N17" s="11"/>
      <c r="O17" s="11"/>
      <c r="P17" s="11"/>
    </row>
    <row r="18" spans="1:8" s="11" customFormat="1" ht="31.5" customHeight="1">
      <c r="A18" s="23">
        <v>4</v>
      </c>
      <c r="B18" s="8" t="s">
        <v>69</v>
      </c>
      <c r="C18" s="55" t="s">
        <v>81</v>
      </c>
      <c r="D18" s="8" t="s">
        <v>29</v>
      </c>
      <c r="E18" s="158"/>
      <c r="F18" s="171">
        <f>SUM(E19:E20)</f>
        <v>298</v>
      </c>
      <c r="H18" s="17"/>
    </row>
    <row r="19" spans="1:8" s="11" customFormat="1" ht="24" customHeight="1">
      <c r="A19" s="26"/>
      <c r="B19" s="155" t="s">
        <v>70</v>
      </c>
      <c r="C19" s="76" t="s">
        <v>161</v>
      </c>
      <c r="D19" s="95" t="s">
        <v>28</v>
      </c>
      <c r="E19" s="157">
        <f>25+29+31+34</f>
        <v>119</v>
      </c>
      <c r="F19" s="43"/>
      <c r="H19" s="17"/>
    </row>
    <row r="20" spans="1:8" s="11" customFormat="1" ht="24" customHeight="1">
      <c r="A20" s="26"/>
      <c r="B20" s="155"/>
      <c r="C20" s="76" t="s">
        <v>129</v>
      </c>
      <c r="D20" s="95" t="s">
        <v>112</v>
      </c>
      <c r="E20" s="157">
        <f>67+22+90</f>
        <v>179</v>
      </c>
      <c r="F20" s="43"/>
      <c r="H20" s="17"/>
    </row>
    <row r="21" spans="1:8" s="11" customFormat="1" ht="26.25" customHeight="1">
      <c r="A21" s="184">
        <v>4.1</v>
      </c>
      <c r="B21" s="187"/>
      <c r="C21" s="185" t="s">
        <v>125</v>
      </c>
      <c r="D21" s="184" t="s">
        <v>31</v>
      </c>
      <c r="E21" s="186"/>
      <c r="F21" s="40">
        <f>F18*0.04</f>
        <v>11.92</v>
      </c>
      <c r="H21" s="17"/>
    </row>
    <row r="22" spans="1:16" s="77" customFormat="1" ht="16.5" customHeight="1">
      <c r="A22" s="20"/>
      <c r="B22" s="81"/>
      <c r="C22" s="66"/>
      <c r="D22" s="89"/>
      <c r="E22" s="90"/>
      <c r="F22" s="91"/>
      <c r="G22" s="17"/>
      <c r="H22" s="4"/>
      <c r="I22" s="17"/>
      <c r="J22" s="17"/>
      <c r="K22" s="17"/>
      <c r="L22" s="54"/>
      <c r="M22" s="17"/>
      <c r="N22" s="17"/>
      <c r="O22" s="17"/>
      <c r="P22" s="17"/>
    </row>
    <row r="23" spans="1:8" s="17" customFormat="1" ht="25.5">
      <c r="A23" s="49" t="s">
        <v>40</v>
      </c>
      <c r="B23" s="49" t="s">
        <v>0</v>
      </c>
      <c r="C23" s="53" t="s">
        <v>45</v>
      </c>
      <c r="D23" s="49"/>
      <c r="E23" s="49"/>
      <c r="F23" s="50"/>
      <c r="G23" s="59" t="s">
        <v>9</v>
      </c>
      <c r="H23" s="4" t="s">
        <v>9</v>
      </c>
    </row>
    <row r="24" spans="1:16" s="11" customFormat="1" ht="12.75">
      <c r="A24" s="8"/>
      <c r="B24" s="12" t="s">
        <v>75</v>
      </c>
      <c r="C24" s="51" t="s">
        <v>25</v>
      </c>
      <c r="D24" s="12"/>
      <c r="E24" s="12"/>
      <c r="F24" s="41"/>
      <c r="G24" s="17"/>
      <c r="H24" s="4"/>
      <c r="I24" s="17"/>
      <c r="J24" s="17"/>
      <c r="K24" s="17"/>
      <c r="L24" s="17"/>
      <c r="M24" s="17"/>
      <c r="N24" s="17"/>
      <c r="O24" s="17"/>
      <c r="P24" s="17"/>
    </row>
    <row r="25" spans="1:16" s="17" customFormat="1" ht="25.5">
      <c r="A25" s="23">
        <v>5</v>
      </c>
      <c r="B25" s="8" t="s">
        <v>76</v>
      </c>
      <c r="C25" s="55" t="s">
        <v>44</v>
      </c>
      <c r="D25" s="8" t="s">
        <v>30</v>
      </c>
      <c r="E25" s="86"/>
      <c r="F25" s="171">
        <f>SUM(E26:E26)</f>
        <v>267.7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7" customFormat="1" ht="24">
      <c r="A26" s="24"/>
      <c r="B26" s="36" t="s">
        <v>1</v>
      </c>
      <c r="C26" s="76"/>
      <c r="D26" s="19" t="s">
        <v>31</v>
      </c>
      <c r="E26" s="226">
        <f>259.4+8.3</f>
        <v>267.7</v>
      </c>
      <c r="F26" s="225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6" s="17" customFormat="1" ht="12.75">
      <c r="A27" s="10">
        <v>6</v>
      </c>
      <c r="B27" s="3" t="s">
        <v>60</v>
      </c>
      <c r="C27" s="28" t="s">
        <v>26</v>
      </c>
      <c r="D27" s="5"/>
      <c r="E27" s="227"/>
      <c r="F27" s="62"/>
    </row>
    <row r="28" spans="1:16" s="17" customFormat="1" ht="14.25" customHeight="1">
      <c r="A28" s="23"/>
      <c r="B28" s="8" t="s">
        <v>76</v>
      </c>
      <c r="C28" s="154" t="s">
        <v>53</v>
      </c>
      <c r="D28" s="8" t="s">
        <v>30</v>
      </c>
      <c r="E28" s="228" t="s">
        <v>9</v>
      </c>
      <c r="F28" s="171">
        <f>SUM(E29:E29)</f>
        <v>223.1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7" customFormat="1" ht="24">
      <c r="A29" s="152"/>
      <c r="B29" s="106" t="s">
        <v>52</v>
      </c>
      <c r="C29" s="153"/>
      <c r="D29" s="19" t="s">
        <v>31</v>
      </c>
      <c r="E29" s="226">
        <f>210.2+12.9</f>
        <v>223.1</v>
      </c>
      <c r="F29" s="96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6" ht="15" customHeight="1">
      <c r="A30" s="46"/>
      <c r="B30" s="75"/>
      <c r="C30" s="35"/>
      <c r="D30" s="25"/>
      <c r="E30" s="69"/>
      <c r="F30" s="70"/>
    </row>
    <row r="31" spans="1:6" ht="31.5" customHeight="1">
      <c r="A31" s="56" t="s">
        <v>47</v>
      </c>
      <c r="B31" s="56" t="s">
        <v>2</v>
      </c>
      <c r="C31" s="60" t="s">
        <v>46</v>
      </c>
      <c r="D31" s="56" t="s">
        <v>32</v>
      </c>
      <c r="E31" s="56"/>
      <c r="F31" s="57"/>
    </row>
    <row r="32" spans="1:6" ht="15" customHeight="1">
      <c r="A32" s="3"/>
      <c r="B32" s="3" t="s">
        <v>77</v>
      </c>
      <c r="C32" s="63" t="s">
        <v>50</v>
      </c>
      <c r="D32" s="5"/>
      <c r="E32" s="5"/>
      <c r="F32" s="42"/>
    </row>
    <row r="33" spans="1:6" ht="12.75">
      <c r="A33" s="108">
        <v>7</v>
      </c>
      <c r="B33" s="109" t="s">
        <v>77</v>
      </c>
      <c r="C33" s="110" t="s">
        <v>78</v>
      </c>
      <c r="D33" s="16" t="s">
        <v>27</v>
      </c>
      <c r="E33" s="111"/>
      <c r="F33" s="107">
        <f>SUM(E33:E34)</f>
        <v>3</v>
      </c>
    </row>
    <row r="34" spans="1:6" ht="25.5">
      <c r="A34" s="112"/>
      <c r="B34" s="113" t="s">
        <v>36</v>
      </c>
      <c r="C34" s="39" t="s">
        <v>162</v>
      </c>
      <c r="D34" s="101" t="s">
        <v>27</v>
      </c>
      <c r="E34" s="115">
        <v>3</v>
      </c>
      <c r="F34" s="114"/>
    </row>
    <row r="35" spans="1:6" ht="12.75">
      <c r="A35" s="127">
        <v>8</v>
      </c>
      <c r="B35" s="127" t="s">
        <v>77</v>
      </c>
      <c r="C35" s="128" t="s">
        <v>58</v>
      </c>
      <c r="D35" s="129" t="s">
        <v>22</v>
      </c>
      <c r="E35" s="129"/>
      <c r="F35" s="179">
        <f>E36</f>
        <v>6</v>
      </c>
    </row>
    <row r="36" spans="1:6" ht="38.25">
      <c r="A36" s="130"/>
      <c r="B36" s="131" t="s">
        <v>54</v>
      </c>
      <c r="C36" s="132" t="s">
        <v>79</v>
      </c>
      <c r="D36" s="133" t="s">
        <v>22</v>
      </c>
      <c r="E36" s="133">
        <v>6</v>
      </c>
      <c r="F36" s="134"/>
    </row>
    <row r="37" spans="1:6" ht="12.75">
      <c r="A37" s="137">
        <v>9</v>
      </c>
      <c r="B37" s="127" t="s">
        <v>77</v>
      </c>
      <c r="C37" s="128" t="s">
        <v>80</v>
      </c>
      <c r="D37" s="129" t="s">
        <v>22</v>
      </c>
      <c r="E37" s="141"/>
      <c r="F37" s="179">
        <f>E38</f>
        <v>36</v>
      </c>
    </row>
    <row r="38" spans="1:6" ht="38.25">
      <c r="A38" s="138"/>
      <c r="B38" s="139" t="s">
        <v>55</v>
      </c>
      <c r="C38" s="136" t="s">
        <v>155</v>
      </c>
      <c r="D38" s="142" t="s">
        <v>22</v>
      </c>
      <c r="E38" s="142">
        <v>36</v>
      </c>
      <c r="F38" s="140"/>
    </row>
    <row r="39" spans="1:6" ht="12.75">
      <c r="A39" s="127">
        <v>10</v>
      </c>
      <c r="B39" s="127" t="s">
        <v>77</v>
      </c>
      <c r="C39" s="128" t="s">
        <v>56</v>
      </c>
      <c r="D39" s="129" t="s">
        <v>27</v>
      </c>
      <c r="E39" s="141"/>
      <c r="F39" s="179">
        <f>E40</f>
        <v>2</v>
      </c>
    </row>
    <row r="40" spans="1:6" ht="25.5">
      <c r="A40" s="135"/>
      <c r="B40" s="139" t="s">
        <v>57</v>
      </c>
      <c r="C40" s="136" t="s">
        <v>163</v>
      </c>
      <c r="D40" s="142" t="s">
        <v>27</v>
      </c>
      <c r="E40" s="142">
        <v>2</v>
      </c>
      <c r="F40" s="140"/>
    </row>
    <row r="41" spans="1:6" ht="12.75">
      <c r="A41" s="159"/>
      <c r="B41" s="160"/>
      <c r="C41" s="161"/>
      <c r="D41" s="162"/>
      <c r="E41" s="163"/>
      <c r="F41" s="164"/>
    </row>
    <row r="42" spans="1:6" ht="25.5">
      <c r="A42" s="49" t="s">
        <v>40</v>
      </c>
      <c r="B42" s="49" t="s">
        <v>3</v>
      </c>
      <c r="C42" s="53" t="s">
        <v>37</v>
      </c>
      <c r="D42" s="49"/>
      <c r="E42" s="49"/>
      <c r="F42" s="50"/>
    </row>
    <row r="43" spans="1:6" ht="25.5">
      <c r="A43" s="116">
        <v>11</v>
      </c>
      <c r="B43" s="190" t="s">
        <v>130</v>
      </c>
      <c r="C43" s="118" t="s">
        <v>133</v>
      </c>
      <c r="D43" s="229" t="s">
        <v>112</v>
      </c>
      <c r="E43" s="120"/>
      <c r="F43" s="231">
        <f>SUM(E45:E46)</f>
        <v>620</v>
      </c>
    </row>
    <row r="44" spans="1:6" ht="38.25">
      <c r="A44" s="16"/>
      <c r="B44" s="80" t="s">
        <v>132</v>
      </c>
      <c r="C44" s="247" t="s">
        <v>156</v>
      </c>
      <c r="D44" s="248" t="s">
        <v>112</v>
      </c>
      <c r="E44" s="249"/>
      <c r="F44" s="250"/>
    </row>
    <row r="45" spans="1:6" ht="12.75">
      <c r="A45" s="116"/>
      <c r="B45" s="251"/>
      <c r="C45" s="185" t="s">
        <v>157</v>
      </c>
      <c r="D45" s="185" t="s">
        <v>112</v>
      </c>
      <c r="E45" s="186">
        <f>22+67</f>
        <v>89</v>
      </c>
      <c r="F45" s="230"/>
    </row>
    <row r="46" spans="1:6" ht="12.75">
      <c r="A46" s="116"/>
      <c r="B46" s="251"/>
      <c r="C46" s="185" t="s">
        <v>164</v>
      </c>
      <c r="D46" s="185" t="s">
        <v>112</v>
      </c>
      <c r="E46" s="186">
        <f>74+28+34+66+20+141+20+49+24+75</f>
        <v>531</v>
      </c>
      <c r="F46" s="230"/>
    </row>
    <row r="47" spans="1:6" ht="12.75">
      <c r="A47" s="116"/>
      <c r="B47" s="117" t="s">
        <v>82</v>
      </c>
      <c r="C47" s="118" t="s">
        <v>131</v>
      </c>
      <c r="D47" s="119"/>
      <c r="E47" s="120"/>
      <c r="F47" s="121"/>
    </row>
    <row r="48" spans="1:6" ht="15.75">
      <c r="A48" s="16">
        <v>12</v>
      </c>
      <c r="B48" s="67" t="s">
        <v>82</v>
      </c>
      <c r="C48" s="143" t="s">
        <v>134</v>
      </c>
      <c r="D48" s="21" t="s">
        <v>29</v>
      </c>
      <c r="E48" s="87"/>
      <c r="F48" s="171">
        <f>E49</f>
        <v>198.47</v>
      </c>
    </row>
    <row r="49" spans="1:6" ht="25.5">
      <c r="A49" s="65"/>
      <c r="B49" s="80" t="s">
        <v>51</v>
      </c>
      <c r="C49" s="52" t="s">
        <v>135</v>
      </c>
      <c r="D49" s="19" t="s">
        <v>28</v>
      </c>
      <c r="E49" s="226">
        <f>(223)*0.89</f>
        <v>198.47</v>
      </c>
      <c r="F49" s="232"/>
    </row>
    <row r="50" spans="1:6" ht="15.75">
      <c r="A50" s="16">
        <v>13</v>
      </c>
      <c r="B50" s="67" t="s">
        <v>82</v>
      </c>
      <c r="C50" s="143" t="s">
        <v>136</v>
      </c>
      <c r="D50" s="21" t="s">
        <v>29</v>
      </c>
      <c r="E50" s="233"/>
      <c r="F50" s="171">
        <f>E51</f>
        <v>126</v>
      </c>
    </row>
    <row r="51" spans="1:6" ht="25.5">
      <c r="A51" s="65"/>
      <c r="B51" s="80" t="s">
        <v>51</v>
      </c>
      <c r="C51" s="52" t="s">
        <v>165</v>
      </c>
      <c r="D51" s="19" t="s">
        <v>28</v>
      </c>
      <c r="E51" s="226">
        <f>28+34+20+20+24</f>
        <v>126</v>
      </c>
      <c r="F51" s="88"/>
    </row>
    <row r="52" spans="1:6" ht="12.75">
      <c r="A52" s="21"/>
      <c r="B52" s="103" t="s">
        <v>83</v>
      </c>
      <c r="C52" s="63" t="s">
        <v>35</v>
      </c>
      <c r="D52" s="105"/>
      <c r="E52" s="14"/>
      <c r="F52" s="97"/>
    </row>
    <row r="53" spans="1:6" ht="25.5">
      <c r="A53" s="92">
        <v>14</v>
      </c>
      <c r="B53" s="18" t="s">
        <v>83</v>
      </c>
      <c r="C53" s="144" t="s">
        <v>137</v>
      </c>
      <c r="D53" s="21" t="s">
        <v>29</v>
      </c>
      <c r="E53" s="104"/>
      <c r="F53" s="171">
        <f>SUM(E54:E54)</f>
        <v>178.4</v>
      </c>
    </row>
    <row r="54" spans="1:6" ht="24">
      <c r="A54" s="93"/>
      <c r="B54" s="38" t="s">
        <v>34</v>
      </c>
      <c r="C54" s="52" t="s">
        <v>138</v>
      </c>
      <c r="D54" s="19" t="s">
        <v>28</v>
      </c>
      <c r="E54" s="226">
        <f>(223)*0.8</f>
        <v>178.4</v>
      </c>
      <c r="F54" s="94"/>
    </row>
    <row r="55" spans="1:6" ht="25.5">
      <c r="A55" s="92">
        <v>15</v>
      </c>
      <c r="B55" s="18" t="s">
        <v>83</v>
      </c>
      <c r="C55" s="144" t="s">
        <v>158</v>
      </c>
      <c r="D55" s="21" t="s">
        <v>29</v>
      </c>
      <c r="E55" s="104"/>
      <c r="F55" s="171">
        <f>SUM(E56:E56)</f>
        <v>531</v>
      </c>
    </row>
    <row r="56" spans="1:6" ht="24">
      <c r="A56" s="93"/>
      <c r="B56" s="38" t="s">
        <v>34</v>
      </c>
      <c r="C56" s="52" t="s">
        <v>166</v>
      </c>
      <c r="D56" s="19" t="s">
        <v>28</v>
      </c>
      <c r="E56" s="226">
        <f>74+28+34+66+20+141+20+49+24+75</f>
        <v>531</v>
      </c>
      <c r="F56" s="94"/>
    </row>
    <row r="57" spans="1:6" ht="12.75">
      <c r="A57" s="116"/>
      <c r="B57" s="117" t="s">
        <v>86</v>
      </c>
      <c r="C57" s="118" t="s">
        <v>85</v>
      </c>
      <c r="D57" s="119"/>
      <c r="E57" s="120"/>
      <c r="F57" s="121"/>
    </row>
    <row r="58" spans="1:6" ht="25.5">
      <c r="A58" s="16">
        <v>16</v>
      </c>
      <c r="B58" s="67" t="s">
        <v>82</v>
      </c>
      <c r="C58" s="143" t="s">
        <v>139</v>
      </c>
      <c r="D58" s="21" t="s">
        <v>29</v>
      </c>
      <c r="E58" s="87"/>
      <c r="F58" s="171">
        <f>E59</f>
        <v>111.5</v>
      </c>
    </row>
    <row r="59" spans="1:6" ht="25.5">
      <c r="A59" s="65"/>
      <c r="B59" s="80" t="s">
        <v>51</v>
      </c>
      <c r="C59" s="52" t="s">
        <v>140</v>
      </c>
      <c r="D59" s="19" t="s">
        <v>28</v>
      </c>
      <c r="E59" s="54">
        <f>(223)*0.5</f>
        <v>111.5</v>
      </c>
      <c r="F59" s="88"/>
    </row>
    <row r="60" spans="1:6" ht="12.75">
      <c r="A60" s="20"/>
      <c r="B60" s="81"/>
      <c r="C60" s="35"/>
      <c r="D60" s="25"/>
      <c r="E60" s="69"/>
      <c r="F60" s="71"/>
    </row>
    <row r="61" spans="1:6" ht="25.5">
      <c r="A61" s="49" t="s">
        <v>40</v>
      </c>
      <c r="B61" s="49" t="s">
        <v>4</v>
      </c>
      <c r="C61" s="53" t="s">
        <v>38</v>
      </c>
      <c r="D61" s="49"/>
      <c r="E61" s="49"/>
      <c r="F61" s="50"/>
    </row>
    <row r="62" spans="1:6" ht="12.75">
      <c r="A62" s="3"/>
      <c r="B62" s="3" t="s">
        <v>87</v>
      </c>
      <c r="C62" s="145" t="s">
        <v>19</v>
      </c>
      <c r="D62" s="5"/>
      <c r="E62" s="5"/>
      <c r="F62" s="42"/>
    </row>
    <row r="63" spans="1:6" ht="15.75">
      <c r="A63" s="92">
        <v>17</v>
      </c>
      <c r="B63" s="18" t="s">
        <v>87</v>
      </c>
      <c r="C63" s="58" t="s">
        <v>84</v>
      </c>
      <c r="D63" s="92" t="s">
        <v>29</v>
      </c>
      <c r="E63" s="148"/>
      <c r="F63" s="234">
        <f>SUM(E64:E64)</f>
        <v>128</v>
      </c>
    </row>
    <row r="64" spans="1:6" ht="24">
      <c r="A64" s="26"/>
      <c r="B64" s="36" t="s">
        <v>5</v>
      </c>
      <c r="C64" s="52" t="s">
        <v>167</v>
      </c>
      <c r="D64" s="147" t="s">
        <v>28</v>
      </c>
      <c r="E64" s="235">
        <f>29+35+20+20+24</f>
        <v>128</v>
      </c>
      <c r="F64" s="149"/>
    </row>
    <row r="65" spans="1:6" ht="24">
      <c r="A65" s="6">
        <v>17.1</v>
      </c>
      <c r="B65" s="102" t="s">
        <v>6</v>
      </c>
      <c r="C65" s="100" t="s">
        <v>141</v>
      </c>
      <c r="D65" s="6" t="s">
        <v>28</v>
      </c>
      <c r="E65" s="150" t="s">
        <v>9</v>
      </c>
      <c r="F65" s="236">
        <f>F63</f>
        <v>128</v>
      </c>
    </row>
    <row r="66" spans="1:6" ht="25.5">
      <c r="A66" s="6">
        <v>17.2</v>
      </c>
      <c r="B66" s="102" t="s">
        <v>7</v>
      </c>
      <c r="C66" s="100" t="s">
        <v>142</v>
      </c>
      <c r="D66" s="6" t="s">
        <v>28</v>
      </c>
      <c r="E66" s="123" t="s">
        <v>9</v>
      </c>
      <c r="F66" s="236">
        <f>F63</f>
        <v>128</v>
      </c>
    </row>
    <row r="67" spans="1:6" ht="15.75">
      <c r="A67" s="92">
        <v>18</v>
      </c>
      <c r="B67" s="18" t="s">
        <v>87</v>
      </c>
      <c r="C67" s="58" t="s">
        <v>143</v>
      </c>
      <c r="D67" s="92" t="s">
        <v>29</v>
      </c>
      <c r="E67" s="148"/>
      <c r="F67" s="234">
        <f>SUM(E68:E68)</f>
        <v>178.4</v>
      </c>
    </row>
    <row r="68" spans="1:6" ht="24">
      <c r="A68" s="26"/>
      <c r="B68" s="36" t="s">
        <v>5</v>
      </c>
      <c r="C68" s="52" t="s">
        <v>144</v>
      </c>
      <c r="D68" s="147" t="s">
        <v>28</v>
      </c>
      <c r="E68" s="235">
        <f>(223)*0.8</f>
        <v>178.4</v>
      </c>
      <c r="F68" s="149"/>
    </row>
    <row r="69" spans="1:6" ht="24">
      <c r="A69" s="6">
        <v>18.1</v>
      </c>
      <c r="B69" s="102" t="s">
        <v>6</v>
      </c>
      <c r="C69" s="100" t="s">
        <v>145</v>
      </c>
      <c r="D69" s="6" t="s">
        <v>28</v>
      </c>
      <c r="E69" s="150" t="s">
        <v>9</v>
      </c>
      <c r="F69" s="236">
        <f>F67</f>
        <v>178.4</v>
      </c>
    </row>
    <row r="70" spans="1:6" ht="30" customHeight="1">
      <c r="A70" s="6">
        <v>18.2</v>
      </c>
      <c r="B70" s="102" t="s">
        <v>7</v>
      </c>
      <c r="C70" s="100" t="s">
        <v>146</v>
      </c>
      <c r="D70" s="6" t="s">
        <v>28</v>
      </c>
      <c r="E70" s="123" t="s">
        <v>9</v>
      </c>
      <c r="F70" s="236">
        <f>F67</f>
        <v>178.4</v>
      </c>
    </row>
    <row r="71" spans="1:6" ht="15.75">
      <c r="A71" s="92">
        <v>19</v>
      </c>
      <c r="B71" s="18" t="s">
        <v>87</v>
      </c>
      <c r="C71" s="58" t="s">
        <v>67</v>
      </c>
      <c r="D71" s="21" t="s">
        <v>29</v>
      </c>
      <c r="E71" s="104"/>
      <c r="F71" s="171">
        <f>SUM(E72:E73)</f>
        <v>337.4</v>
      </c>
    </row>
    <row r="72" spans="1:6" ht="24">
      <c r="A72" s="26"/>
      <c r="B72" s="36" t="s">
        <v>5</v>
      </c>
      <c r="C72" s="52" t="s">
        <v>168</v>
      </c>
      <c r="D72" s="9" t="s">
        <v>28</v>
      </c>
      <c r="E72" s="54">
        <f>31+29+35+20+20+24</f>
        <v>159</v>
      </c>
      <c r="F72" s="43"/>
    </row>
    <row r="73" spans="1:6" ht="12.75">
      <c r="A73" s="26"/>
      <c r="B73" s="36"/>
      <c r="C73" s="52" t="s">
        <v>149</v>
      </c>
      <c r="D73" s="9" t="s">
        <v>112</v>
      </c>
      <c r="E73" s="54">
        <f>(223)*0.8</f>
        <v>178.4</v>
      </c>
      <c r="F73" s="43"/>
    </row>
    <row r="74" spans="1:6" ht="24">
      <c r="A74" s="6">
        <v>19.1</v>
      </c>
      <c r="B74" s="102" t="s">
        <v>6</v>
      </c>
      <c r="C74" s="100" t="s">
        <v>147</v>
      </c>
      <c r="D74" s="6" t="s">
        <v>28</v>
      </c>
      <c r="E74" s="123" t="s">
        <v>9</v>
      </c>
      <c r="F74" s="122">
        <f>F71</f>
        <v>337.4</v>
      </c>
    </row>
    <row r="75" spans="1:6" ht="25.5">
      <c r="A75" s="6">
        <v>19.2</v>
      </c>
      <c r="B75" s="102" t="s">
        <v>7</v>
      </c>
      <c r="C75" s="100" t="s">
        <v>148</v>
      </c>
      <c r="D75" s="6" t="s">
        <v>28</v>
      </c>
      <c r="E75" s="123" t="s">
        <v>9</v>
      </c>
      <c r="F75" s="122">
        <f>F71</f>
        <v>337.4</v>
      </c>
    </row>
    <row r="76" spans="1:6" ht="12.75">
      <c r="A76" s="116"/>
      <c r="B76" s="190" t="s">
        <v>150</v>
      </c>
      <c r="C76" s="63" t="s">
        <v>90</v>
      </c>
      <c r="D76" s="28" t="s">
        <v>32</v>
      </c>
      <c r="E76" s="14"/>
      <c r="F76" s="74"/>
    </row>
    <row r="77" spans="1:6" ht="15.75">
      <c r="A77" s="16">
        <v>20</v>
      </c>
      <c r="B77" s="67" t="s">
        <v>150</v>
      </c>
      <c r="C77" s="189" t="s">
        <v>88</v>
      </c>
      <c r="D77" s="16" t="s">
        <v>29</v>
      </c>
      <c r="E77" s="191"/>
      <c r="F77" s="171">
        <f>SUM(E78)</f>
        <v>133.79999999999998</v>
      </c>
    </row>
    <row r="78" spans="1:6" ht="38.25">
      <c r="A78" s="48"/>
      <c r="B78" s="192" t="s">
        <v>89</v>
      </c>
      <c r="C78" s="193" t="s">
        <v>91</v>
      </c>
      <c r="D78" s="19"/>
      <c r="E78" s="188">
        <f>(223)*0.6</f>
        <v>133.79999999999998</v>
      </c>
      <c r="F78" s="99"/>
    </row>
    <row r="79" spans="1:6" ht="12.75">
      <c r="A79" s="46"/>
      <c r="B79" s="75"/>
      <c r="C79" s="35"/>
      <c r="D79" s="25"/>
      <c r="E79" s="69"/>
      <c r="F79" s="70"/>
    </row>
    <row r="80" spans="1:6" ht="25.5">
      <c r="A80" s="49" t="s">
        <v>40</v>
      </c>
      <c r="B80" s="49" t="s">
        <v>59</v>
      </c>
      <c r="C80" s="53" t="s">
        <v>64</v>
      </c>
      <c r="D80" s="49"/>
      <c r="E80" s="49"/>
      <c r="F80" s="50"/>
    </row>
    <row r="81" spans="1:6" ht="15" customHeight="1">
      <c r="A81" s="3"/>
      <c r="B81" s="3" t="s">
        <v>100</v>
      </c>
      <c r="C81" s="145" t="s">
        <v>92</v>
      </c>
      <c r="D81" s="5"/>
      <c r="E81" s="5"/>
      <c r="F81" s="42"/>
    </row>
    <row r="82" spans="1:6" ht="25.5">
      <c r="A82" s="8">
        <v>21</v>
      </c>
      <c r="B82" s="8" t="s">
        <v>100</v>
      </c>
      <c r="C82" s="146" t="s">
        <v>93</v>
      </c>
      <c r="D82" s="83" t="s">
        <v>22</v>
      </c>
      <c r="E82" s="194"/>
      <c r="F82" s="83">
        <f>E83</f>
        <v>294</v>
      </c>
    </row>
    <row r="83" spans="1:6" ht="30" customHeight="1">
      <c r="A83" s="24"/>
      <c r="B83" s="9" t="s">
        <v>94</v>
      </c>
      <c r="C83" s="32" t="s">
        <v>169</v>
      </c>
      <c r="D83" s="9" t="s">
        <v>22</v>
      </c>
      <c r="E83" s="222">
        <f>38+55+73+27+41+60</f>
        <v>294</v>
      </c>
      <c r="F83" s="195"/>
    </row>
    <row r="84" spans="1:6" ht="12.75">
      <c r="A84" s="8"/>
      <c r="B84" s="8" t="s">
        <v>103</v>
      </c>
      <c r="C84" s="51" t="s">
        <v>95</v>
      </c>
      <c r="D84" s="12"/>
      <c r="E84" s="12"/>
      <c r="F84" s="41"/>
    </row>
    <row r="85" spans="1:6" ht="38.25">
      <c r="A85" s="8">
        <v>22</v>
      </c>
      <c r="B85" s="8" t="s">
        <v>103</v>
      </c>
      <c r="C85" s="144" t="s">
        <v>101</v>
      </c>
      <c r="D85" s="196" t="s">
        <v>29</v>
      </c>
      <c r="E85" s="86"/>
      <c r="F85" s="13">
        <f>SUM(E86:E87)</f>
        <v>438</v>
      </c>
    </row>
    <row r="86" spans="1:6" ht="25.5">
      <c r="A86" s="197"/>
      <c r="B86" s="64" t="s">
        <v>96</v>
      </c>
      <c r="C86" s="52" t="s">
        <v>170</v>
      </c>
      <c r="D86" s="147" t="s">
        <v>28</v>
      </c>
      <c r="E86" s="198">
        <f>74+66+140+48+76</f>
        <v>404</v>
      </c>
      <c r="F86" s="242"/>
    </row>
    <row r="87" spans="1:6" ht="12.75">
      <c r="A87" s="197"/>
      <c r="B87" s="64"/>
      <c r="C87" s="52" t="s">
        <v>171</v>
      </c>
      <c r="D87" s="147" t="s">
        <v>112</v>
      </c>
      <c r="E87" s="198">
        <f>34</f>
        <v>34</v>
      </c>
      <c r="F87" s="242"/>
    </row>
    <row r="88" spans="1:6" ht="12.75">
      <c r="A88" s="3"/>
      <c r="B88" s="3" t="s">
        <v>102</v>
      </c>
      <c r="C88" s="145" t="s">
        <v>97</v>
      </c>
      <c r="D88" s="5"/>
      <c r="E88" s="5"/>
      <c r="F88" s="220"/>
    </row>
    <row r="89" spans="1:6" ht="25.5">
      <c r="A89" s="8">
        <v>23</v>
      </c>
      <c r="B89" s="8" t="s">
        <v>102</v>
      </c>
      <c r="C89" s="146" t="s">
        <v>98</v>
      </c>
      <c r="D89" s="12" t="s">
        <v>22</v>
      </c>
      <c r="E89" s="86"/>
      <c r="F89" s="13">
        <f>E90</f>
        <v>215</v>
      </c>
    </row>
    <row r="90" spans="1:6" ht="25.5">
      <c r="A90" s="24"/>
      <c r="B90" s="9" t="s">
        <v>99</v>
      </c>
      <c r="C90" s="32" t="s">
        <v>172</v>
      </c>
      <c r="D90" s="199" t="s">
        <v>22</v>
      </c>
      <c r="E90" s="200">
        <f>40+4+35+72+25+39</f>
        <v>215</v>
      </c>
      <c r="F90" s="243"/>
    </row>
    <row r="91" spans="1:6" ht="12.75">
      <c r="A91" s="46"/>
      <c r="B91" s="75"/>
      <c r="C91" s="35"/>
      <c r="D91" s="25"/>
      <c r="E91" s="69"/>
      <c r="F91" s="244"/>
    </row>
    <row r="92" spans="1:6" ht="25.5">
      <c r="A92" s="49" t="s">
        <v>40</v>
      </c>
      <c r="B92" s="49" t="s">
        <v>41</v>
      </c>
      <c r="C92" s="53" t="s">
        <v>65</v>
      </c>
      <c r="D92" s="49"/>
      <c r="E92" s="49"/>
      <c r="F92" s="245"/>
    </row>
    <row r="93" spans="1:6" ht="12.75">
      <c r="A93" s="48"/>
      <c r="B93" s="18" t="s">
        <v>107</v>
      </c>
      <c r="C93" s="61" t="s">
        <v>8</v>
      </c>
      <c r="D93" s="21" t="s">
        <v>9</v>
      </c>
      <c r="E93" s="29"/>
      <c r="F93" s="29" t="s">
        <v>9</v>
      </c>
    </row>
    <row r="94" spans="1:6" ht="25.5">
      <c r="A94" s="8">
        <v>24</v>
      </c>
      <c r="B94" s="18" t="s">
        <v>106</v>
      </c>
      <c r="C94" s="166" t="s">
        <v>62</v>
      </c>
      <c r="D94" s="21" t="s">
        <v>29</v>
      </c>
      <c r="E94" s="29"/>
      <c r="F94" s="221">
        <f>SUM(E95:E95)</f>
        <v>560</v>
      </c>
    </row>
    <row r="95" spans="1:6" ht="25.5">
      <c r="A95" s="27"/>
      <c r="B95" s="165" t="s">
        <v>49</v>
      </c>
      <c r="C95" s="167"/>
      <c r="D95" s="168" t="s">
        <v>28</v>
      </c>
      <c r="E95" s="151">
        <v>560</v>
      </c>
      <c r="F95" s="246"/>
    </row>
    <row r="96" spans="1:6" ht="25.5">
      <c r="A96" s="16">
        <v>25</v>
      </c>
      <c r="B96" s="67" t="s">
        <v>105</v>
      </c>
      <c r="C96" s="170" t="s">
        <v>104</v>
      </c>
      <c r="D96" s="16" t="s">
        <v>29</v>
      </c>
      <c r="E96" s="171"/>
      <c r="F96" s="13">
        <f>SUM(E97)</f>
        <v>100</v>
      </c>
    </row>
    <row r="97" spans="1:6" ht="38.25">
      <c r="A97" s="173"/>
      <c r="B97" s="169" t="s">
        <v>68</v>
      </c>
      <c r="C97" s="174" t="s">
        <v>152</v>
      </c>
      <c r="D97" s="168" t="s">
        <v>28</v>
      </c>
      <c r="E97" s="172">
        <f>67+33</f>
        <v>100</v>
      </c>
      <c r="F97" s="175"/>
    </row>
    <row r="98" spans="1:6" ht="12.75">
      <c r="A98" s="152"/>
      <c r="B98" s="180"/>
      <c r="C98" s="161"/>
      <c r="D98" s="181"/>
      <c r="E98" s="182"/>
      <c r="F98" s="176"/>
    </row>
    <row r="99" spans="1:6" ht="25.5">
      <c r="A99" s="49" t="s">
        <v>40</v>
      </c>
      <c r="B99" s="49" t="s">
        <v>61</v>
      </c>
      <c r="C99" s="53" t="s">
        <v>108</v>
      </c>
      <c r="D99" s="49" t="s">
        <v>66</v>
      </c>
      <c r="E99" s="49">
        <v>32</v>
      </c>
      <c r="F99" s="57"/>
    </row>
    <row r="100" spans="1:6" ht="12.75">
      <c r="A100" s="8"/>
      <c r="B100" s="237" t="s">
        <v>175</v>
      </c>
      <c r="C100" s="51" t="s">
        <v>109</v>
      </c>
      <c r="D100" s="12"/>
      <c r="E100" s="12"/>
      <c r="F100" s="41"/>
    </row>
    <row r="101" spans="1:6" ht="25.5">
      <c r="A101" s="23">
        <v>26</v>
      </c>
      <c r="B101" s="8" t="s">
        <v>110</v>
      </c>
      <c r="C101" s="55" t="s">
        <v>122</v>
      </c>
      <c r="D101" s="8" t="s">
        <v>29</v>
      </c>
      <c r="E101" s="201"/>
      <c r="F101" s="83">
        <f>SUM(E103:E104)</f>
        <v>7</v>
      </c>
    </row>
    <row r="102" spans="1:6" ht="24">
      <c r="A102" s="202"/>
      <c r="B102" s="203" t="s">
        <v>111</v>
      </c>
      <c r="C102" s="204"/>
      <c r="D102" s="205"/>
      <c r="E102" s="206"/>
      <c r="F102" s="239"/>
    </row>
    <row r="103" spans="1:6" ht="15.75">
      <c r="A103" s="208"/>
      <c r="B103" s="203"/>
      <c r="C103" s="204" t="s">
        <v>153</v>
      </c>
      <c r="D103" s="205" t="s">
        <v>28</v>
      </c>
      <c r="E103" s="209">
        <v>5</v>
      </c>
      <c r="F103" s="239"/>
    </row>
    <row r="104" spans="1:6" ht="12.75">
      <c r="A104" s="208"/>
      <c r="B104" s="203"/>
      <c r="C104" s="204" t="s">
        <v>174</v>
      </c>
      <c r="D104" s="205" t="s">
        <v>112</v>
      </c>
      <c r="E104" s="209">
        <v>2</v>
      </c>
      <c r="F104" s="239"/>
    </row>
    <row r="105" spans="1:6" ht="12.75">
      <c r="A105" s="3"/>
      <c r="B105" s="253" t="s">
        <v>114</v>
      </c>
      <c r="C105" s="145" t="s">
        <v>113</v>
      </c>
      <c r="D105" s="5"/>
      <c r="E105" s="5"/>
      <c r="F105" s="220"/>
    </row>
    <row r="106" spans="1:6" ht="12.75">
      <c r="A106" s="8">
        <v>27</v>
      </c>
      <c r="B106" s="8" t="s">
        <v>114</v>
      </c>
      <c r="C106" s="146" t="s">
        <v>115</v>
      </c>
      <c r="D106" s="178" t="s">
        <v>27</v>
      </c>
      <c r="E106" s="210"/>
      <c r="F106" s="240">
        <f>E107</f>
        <v>3</v>
      </c>
    </row>
    <row r="107" spans="1:6" ht="37.5" customHeight="1">
      <c r="A107" s="27"/>
      <c r="B107" s="211" t="s">
        <v>116</v>
      </c>
      <c r="C107" s="183" t="s">
        <v>117</v>
      </c>
      <c r="D107" s="208"/>
      <c r="E107" s="212">
        <v>3</v>
      </c>
      <c r="F107" s="241"/>
    </row>
    <row r="108" spans="1:6" ht="12.75">
      <c r="A108" s="8">
        <v>28</v>
      </c>
      <c r="B108" s="8" t="s">
        <v>114</v>
      </c>
      <c r="C108" s="146" t="s">
        <v>118</v>
      </c>
      <c r="D108" s="8" t="s">
        <v>27</v>
      </c>
      <c r="E108" s="210"/>
      <c r="F108" s="13">
        <f>SUM(E109:E110)</f>
        <v>3</v>
      </c>
    </row>
    <row r="109" spans="1:6" ht="36">
      <c r="A109" s="26"/>
      <c r="B109" s="36" t="s">
        <v>119</v>
      </c>
      <c r="C109" s="76" t="s">
        <v>120</v>
      </c>
      <c r="D109" s="95" t="s">
        <v>27</v>
      </c>
      <c r="E109" s="2">
        <v>2</v>
      </c>
      <c r="F109" s="43"/>
    </row>
    <row r="110" spans="1:6" ht="12.75">
      <c r="A110" s="26"/>
      <c r="B110" s="36"/>
      <c r="C110" s="76" t="s">
        <v>173</v>
      </c>
      <c r="D110" s="95" t="s">
        <v>27</v>
      </c>
      <c r="E110" s="2">
        <v>1</v>
      </c>
      <c r="F110" s="252"/>
    </row>
    <row r="111" spans="1:6" ht="12.75">
      <c r="A111" s="178">
        <v>29</v>
      </c>
      <c r="B111" s="177" t="s">
        <v>154</v>
      </c>
      <c r="C111" s="213" t="s">
        <v>151</v>
      </c>
      <c r="D111" s="214" t="s">
        <v>22</v>
      </c>
      <c r="E111" s="215"/>
      <c r="F111" s="238">
        <f>SUM(E112)</f>
        <v>166</v>
      </c>
    </row>
    <row r="112" spans="1:6" ht="24">
      <c r="A112" s="216" t="s">
        <v>32</v>
      </c>
      <c r="B112" s="217" t="s">
        <v>121</v>
      </c>
      <c r="C112" s="76" t="s">
        <v>176</v>
      </c>
      <c r="D112" s="207" t="s">
        <v>22</v>
      </c>
      <c r="E112" s="218">
        <f>37+34+70+25</f>
        <v>166</v>
      </c>
      <c r="F112" s="219"/>
    </row>
    <row r="113" spans="1:6" ht="12.75">
      <c r="A113" s="10"/>
      <c r="B113" s="81"/>
      <c r="C113" s="66"/>
      <c r="D113" s="72"/>
      <c r="E113" s="73"/>
      <c r="F113" s="74"/>
    </row>
    <row r="115" ht="12.75">
      <c r="C115" s="32" t="s">
        <v>123</v>
      </c>
    </row>
    <row r="116" ht="12.75">
      <c r="C116" s="32" t="s">
        <v>124</v>
      </c>
    </row>
  </sheetData>
  <sheetProtection/>
  <mergeCells count="7">
    <mergeCell ref="A1:F1"/>
    <mergeCell ref="A2:F2"/>
    <mergeCell ref="D3:E3"/>
    <mergeCell ref="B3:B4"/>
    <mergeCell ref="A3:A4"/>
    <mergeCell ref="F3:F4"/>
    <mergeCell ref="C3:C4"/>
  </mergeCells>
  <printOptions horizontalCentered="1"/>
  <pageMargins left="0.63" right="0.4724409448818898" top="0.38" bottom="0.7874015748031497" header="0.24" footer="0.5118110236220472"/>
  <pageSetup fitToHeight="0" fitToWidth="1" orientation="portrait" paperSize="9" scale="87" r:id="rId1"/>
  <headerFooter alignWithMargins="0">
    <oddFooter>&amp;CStrona &amp;P z &amp;N</oddFooter>
  </headerFooter>
  <rowBreaks count="2" manualBreakCount="2">
    <brk id="40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Mariusz Wośko</cp:lastModifiedBy>
  <cp:lastPrinted>2019-10-24T05:50:55Z</cp:lastPrinted>
  <dcterms:created xsi:type="dcterms:W3CDTF">2004-04-27T16:07:02Z</dcterms:created>
  <dcterms:modified xsi:type="dcterms:W3CDTF">2019-10-25T08:16:12Z</dcterms:modified>
  <cp:category/>
  <cp:version/>
  <cp:contentType/>
  <cp:contentStatus/>
</cp:coreProperties>
</file>